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'RptMiesięczny'!$A$1:$E$24</definedName>
  </definedNames>
  <calcPr fullCalcOnLoad="1"/>
</workbook>
</file>

<file path=xl/sharedStrings.xml><?xml version="1.0" encoding="utf-8"?>
<sst xmlns="http://schemas.openxmlformats.org/spreadsheetml/2006/main" count="36" uniqueCount="36">
  <si>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</si>
  <si>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</si>
  <si>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</si>
  <si>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</si>
  <si>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</si>
  <si>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</si>
  <si>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</si>
  <si>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</si>
  <si>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</si>
  <si>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</si>
  <si>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</si>
  <si>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</si>
  <si>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</si>
  <si>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</si>
  <si>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</si>
  <si>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</si>
  <si>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</si>
  <si>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</si>
  <si>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</si>
  <si>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</si>
  <si>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</si>
  <si>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</si>
  <si>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</si>
  <si>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</si>
  <si>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</si>
  <si>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Aegon Otwarty Fundusz Emerytalny - miesięczna struktura aktywów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</si>
  <si>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</si>
  <si>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</si>
  <si>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9"/>
        <rFont val="Arial"/>
        <family val="2"/>
      </rPr>
      <t>"o organizacji i funkcjonowaniu funduszy emerytalnych"</t>
    </r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</si>
  <si>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9"/>
        <rFont val="Arial"/>
        <family val="2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</si>
  <si>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9"/>
        <rFont val="Arial"/>
        <family val="2"/>
      </rPr>
      <t>"o organizacji i funkcjonowaniu funduszy emerytalnych"</t>
    </r>
  </si>
  <si>
    <t>10</t>
  </si>
  <si>
    <t>Listy zastawne</t>
  </si>
  <si>
    <t>11</t>
  </si>
  <si>
    <t>Wycena na dzień: 31 października 2016</t>
  </si>
  <si>
    <t>Obligacje inne niż wymienione w art. 141 pkt 33 ustawy z dnia 28 sierpnia 1997 r. "o organizacji i funkcjonowaniu funduszy emerytalnych", bankowe papiery wartościowe lub listy zastawne, emitowane przez Bank Gospodarstwa Krajowego.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</si>
</sst>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3" fillId="0" borderId="29" xfId="0" applyNumberFormat="1" applyFont="1" applyBorder="1" applyAlignment="1">
      <alignment horizontal="left" vertical="top"/>
    </xf>
    <xf numFmtId="0" fontId="3" fillId="0" borderId="13" xfId="0" applyFont="1" applyBorder="1" applyAlignment="1">
      <alignment vertical="top" wrapText="1"/>
    </xf>
    <xf numFmtId="49" fontId="4" fillId="0" borderId="3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indent="1"/>
    </xf>
    <xf numFmtId="49" fontId="4" fillId="0" borderId="38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tabSelected="1" zoomScalePageLayoutView="0" workbookViewId="0" topLeftCell="A10">
      <selection activeCell="E17" sqref="E17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50.37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9" t="s">
        <v>25</v>
      </c>
      <c r="B3" s="60"/>
      <c r="C3" s="60"/>
      <c r="D3" s="60"/>
      <c r="E3" s="61"/>
      <c r="F3" s="18"/>
      <c r="G3" s="19"/>
    </row>
    <row r="4" spans="1:5" ht="15" customHeight="1" thickBot="1">
      <c r="A4" s="62" t="s">
        <v>34</v>
      </c>
      <c r="B4" s="63"/>
      <c r="C4" s="63"/>
      <c r="D4" s="63"/>
      <c r="E4" s="64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7" t="s">
        <v>6</v>
      </c>
      <c r="C6" s="68"/>
      <c r="D6" s="27">
        <f>SUM(D7:D17)</f>
        <v>6018433788.160001</v>
      </c>
      <c r="E6" s="28">
        <f>ROUND(D6/D24*100,2)</f>
        <v>99.74</v>
      </c>
      <c r="F6" s="18"/>
      <c r="G6" s="19"/>
      <c r="I6" s="19"/>
    </row>
    <row r="7" spans="1:9" ht="72.75" thickTop="1">
      <c r="A7" s="29"/>
      <c r="B7" s="1" t="s">
        <v>13</v>
      </c>
      <c r="C7" s="30" t="s">
        <v>28</v>
      </c>
      <c r="D7" s="2">
        <v>349014692.55</v>
      </c>
      <c r="E7" s="3">
        <f>ROUND(D7/$D$24*100,2)</f>
        <v>5.78</v>
      </c>
      <c r="I7" s="19"/>
    </row>
    <row r="8" spans="1:9" ht="48">
      <c r="A8" s="29"/>
      <c r="B8" s="1" t="s">
        <v>14</v>
      </c>
      <c r="C8" s="30" t="s">
        <v>24</v>
      </c>
      <c r="D8" s="2">
        <v>4148272867.87</v>
      </c>
      <c r="E8" s="3">
        <f>ROUND(D8/$D$24*100,2)</f>
        <v>68.75</v>
      </c>
      <c r="F8" s="15">
        <v>4</v>
      </c>
      <c r="I8" s="19"/>
    </row>
    <row r="9" spans="1:9" ht="48">
      <c r="A9" s="29"/>
      <c r="B9" s="1" t="s">
        <v>11</v>
      </c>
      <c r="C9" s="30" t="s">
        <v>20</v>
      </c>
      <c r="D9" s="2">
        <v>712298259.64</v>
      </c>
      <c r="E9" s="3">
        <f>ROUND(D9/$D$24*100,2)</f>
        <v>11.8</v>
      </c>
      <c r="I9" s="19"/>
    </row>
    <row r="10" spans="1:9" ht="24">
      <c r="A10" s="31"/>
      <c r="B10" s="1" t="s">
        <v>15</v>
      </c>
      <c r="C10" s="30" t="s">
        <v>21</v>
      </c>
      <c r="D10" s="2">
        <v>7353042.13</v>
      </c>
      <c r="E10" s="3">
        <f>ROUND(D10/$D$24*100,2)</f>
        <v>0.12</v>
      </c>
      <c r="I10" s="19"/>
    </row>
    <row r="11" spans="1:9" ht="38.25" customHeight="1">
      <c r="A11" s="31"/>
      <c r="B11" s="1" t="s">
        <v>16</v>
      </c>
      <c r="C11" s="30" t="s">
        <v>22</v>
      </c>
      <c r="D11" s="2">
        <v>18992976.81</v>
      </c>
      <c r="E11" s="3">
        <f>ROUND(D11/$D$24*100,2)</f>
        <v>0.31</v>
      </c>
      <c r="I11" s="19"/>
    </row>
    <row r="12" spans="1:9" ht="63.75" customHeight="1">
      <c r="A12" s="31"/>
      <c r="B12" s="1" t="s">
        <v>17</v>
      </c>
      <c r="C12" s="30" t="s">
        <v>23</v>
      </c>
      <c r="D12" s="2">
        <v>2891792.76</v>
      </c>
      <c r="E12" s="3">
        <f>ROUND(D12/$D$24*100,2)</f>
        <v>0.05</v>
      </c>
      <c r="I12" s="19"/>
    </row>
    <row r="13" spans="1:9" ht="86.25" customHeight="1">
      <c r="A13" s="31"/>
      <c r="B13" s="1" t="s">
        <v>18</v>
      </c>
      <c r="C13" s="30" t="s">
        <v>27</v>
      </c>
      <c r="D13" s="2">
        <v>100515780</v>
      </c>
      <c r="E13" s="3">
        <f>ROUND(D13/$D$24*100,2)</f>
        <v>1.67</v>
      </c>
      <c r="I13" s="19"/>
    </row>
    <row r="14" spans="1:9" ht="64.5" customHeight="1">
      <c r="A14" s="31"/>
      <c r="B14" s="1" t="s">
        <v>19</v>
      </c>
      <c r="C14" s="30" t="s">
        <v>29</v>
      </c>
      <c r="D14" s="2">
        <v>181904140</v>
      </c>
      <c r="E14" s="3">
        <f>ROUND(D14/$D$24*100,2)</f>
        <v>3.01</v>
      </c>
      <c r="I14" s="19"/>
    </row>
    <row r="15" spans="1:9" ht="75" customHeight="1">
      <c r="A15" s="31"/>
      <c r="B15" s="1" t="s">
        <v>26</v>
      </c>
      <c r="C15" s="30" t="s">
        <v>30</v>
      </c>
      <c r="D15" s="2">
        <v>381964980</v>
      </c>
      <c r="E15" s="3">
        <f>ROUND(D15/$D$24*100,2)</f>
        <v>6.33</v>
      </c>
      <c r="I15" s="19"/>
    </row>
    <row r="16" spans="1:9" ht="12">
      <c r="A16" s="36"/>
      <c r="B16" s="55" t="s">
        <v>31</v>
      </c>
      <c r="C16" s="56" t="s">
        <v>32</v>
      </c>
      <c r="D16" s="8">
        <v>40113506.4</v>
      </c>
      <c r="E16" s="3">
        <f>ROUND(D16/$D$24*100,2)</f>
        <v>0.66</v>
      </c>
      <c r="I16" s="19"/>
    </row>
    <row r="17" spans="1:9" ht="48.75" thickBot="1">
      <c r="A17" s="36"/>
      <c r="B17" s="1" t="s">
        <v>33</v>
      </c>
      <c r="C17" s="30" t="s">
        <v>35</v>
      </c>
      <c r="D17" s="2">
        <v>75111750</v>
      </c>
      <c r="E17" s="3">
        <f>ROUND(D17/$D$24*100,2)</f>
        <v>1.24</v>
      </c>
      <c r="I17" s="19"/>
    </row>
    <row r="18" spans="1:9" s="20" customFormat="1" ht="16.5" customHeight="1" thickBot="1" thickTop="1">
      <c r="A18" s="26" t="s">
        <v>7</v>
      </c>
      <c r="B18" s="67" t="s">
        <v>10</v>
      </c>
      <c r="C18" s="68"/>
      <c r="D18" s="32">
        <f>D19+D20+D21</f>
        <v>9233846.469999999</v>
      </c>
      <c r="E18" s="28">
        <f>D18/$D$24*100</f>
        <v>0.15302961979592267</v>
      </c>
      <c r="F18" s="18"/>
      <c r="G18" s="16"/>
      <c r="I18" s="19"/>
    </row>
    <row r="19" spans="1:9" ht="12.75" customHeight="1" thickTop="1">
      <c r="A19" s="31"/>
      <c r="B19" s="33"/>
      <c r="C19" s="4" t="s">
        <v>4</v>
      </c>
      <c r="D19" s="5">
        <v>0</v>
      </c>
      <c r="E19" s="6">
        <f>ROUND(D19/$D$24*100,2)</f>
        <v>0</v>
      </c>
      <c r="I19" s="19"/>
    </row>
    <row r="20" spans="1:9" ht="12.75" customHeight="1">
      <c r="A20" s="34"/>
      <c r="B20" s="35"/>
      <c r="C20" s="7" t="s">
        <v>3</v>
      </c>
      <c r="D20" s="2">
        <v>2054246.42</v>
      </c>
      <c r="E20" s="2">
        <f>ROUND(D20/$D$24*100,2)</f>
        <v>0.03</v>
      </c>
      <c r="G20" s="19"/>
      <c r="I20" s="19"/>
    </row>
    <row r="21" spans="1:9" ht="12.75" customHeight="1" thickBot="1">
      <c r="A21" s="36"/>
      <c r="B21" s="37"/>
      <c r="C21" s="7" t="s">
        <v>12</v>
      </c>
      <c r="D21" s="8">
        <f>7081297.77+98302.28</f>
        <v>7179600.05</v>
      </c>
      <c r="E21" s="9">
        <f>ROUND(D21/$D$24*100,2)</f>
        <v>0.12</v>
      </c>
      <c r="G21" s="19"/>
      <c r="I21" s="19"/>
    </row>
    <row r="22" spans="1:9" s="20" customFormat="1" ht="16.5" customHeight="1" thickBot="1" thickTop="1">
      <c r="A22" s="26" t="s">
        <v>8</v>
      </c>
      <c r="B22" s="65" t="s">
        <v>9</v>
      </c>
      <c r="C22" s="66"/>
      <c r="D22" s="38">
        <f>13047004.51-110600.8-6584630+6215.14</f>
        <v>6357988.849999999</v>
      </c>
      <c r="E22" s="28">
        <f>ROUND((D22/$D$24)*100,4)</f>
        <v>0.1054</v>
      </c>
      <c r="F22" s="18"/>
      <c r="G22" s="16"/>
      <c r="I22" s="19"/>
    </row>
    <row r="23" spans="1:9" ht="5.25" customHeight="1" thickBot="1" thickTop="1">
      <c r="A23" s="39"/>
      <c r="B23" s="40"/>
      <c r="C23" s="41"/>
      <c r="D23" s="42"/>
      <c r="E23" s="43"/>
      <c r="I23" s="19"/>
    </row>
    <row r="24" spans="1:9" s="20" customFormat="1" ht="18" customHeight="1" thickBot="1" thickTop="1">
      <c r="A24" s="54"/>
      <c r="B24" s="57" t="s">
        <v>0</v>
      </c>
      <c r="C24" s="58"/>
      <c r="D24" s="32">
        <f>D22+D6+D18</f>
        <v>6034025623.480001</v>
      </c>
      <c r="E24" s="27">
        <f>E22+E6+E18</f>
        <v>99.99842961979591</v>
      </c>
      <c r="F24" s="18"/>
      <c r="G24" s="16"/>
      <c r="I24" s="19"/>
    </row>
    <row r="25" spans="1:9" ht="12.75" thickTop="1">
      <c r="A25" s="49"/>
      <c r="B25" s="50"/>
      <c r="C25" s="51"/>
      <c r="D25" s="52"/>
      <c r="E25" s="53"/>
      <c r="I25" s="19"/>
    </row>
    <row r="26" ht="12">
      <c r="I26" s="19"/>
    </row>
    <row r="27" ht="12">
      <c r="I27" s="19"/>
    </row>
    <row r="28" ht="12">
      <c r="I28" s="19"/>
    </row>
    <row r="33" ht="12">
      <c r="D33" s="48"/>
    </row>
  </sheetData>
  <sheetProtection/>
  <mergeCells count="6">
    <mergeCell ref="B24:C24"/>
    <mergeCell ref="A3:E3"/>
    <mergeCell ref="A4:E4"/>
    <mergeCell ref="B22:C22"/>
    <mergeCell ref="B6:C6"/>
    <mergeCell ref="B18:C18"/>
  </mergeCells>
  <printOptions/>
  <pageMargins left="0.82" right="0.75" top="0.71" bottom="1" header="0.5" footer="0.5"/>
  <pageSetup fitToHeight="1" fitToWidth="1" horizontalDpi="1200" verticalDpi="1200" orientation="portrait" paperSize="9" scale="94" r:id="rId1"/>
  <headerFooter alignWithMargins="0">
    <oddFooter>&amp;C&amp;D</oddFooter>
  </headerFooter>
  <ignoredErrors>
    <ignoredError sqref="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2016-10-05T12:55:38Z</cp:lastPrinted>
  <dcterms:created xsi:type="dcterms:W3CDTF">1999-06-07T12:42:01Z</dcterms:created>
  <dcterms:modified xsi:type="dcterms:W3CDTF">2016-11-04T11:32:32Z</dcterms:modified>
  <cp:category/>
  <cp:version/>
  <cp:contentType/>
  <cp:contentStatus/>
</cp:coreProperties>
</file>